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ld tenky 4 od 20052020\exec club 2 na ranch 13 24102023\"/>
    </mc:Choice>
  </mc:AlternateContent>
  <xr:revisionPtr revIDLastSave="0" documentId="13_ncr:1_{9F8B8A00-FB98-49C4-A039-8A066018A9EA}" xr6:coauthVersionLast="47" xr6:coauthVersionMax="47" xr10:uidLastSave="{00000000-0000-0000-0000-000000000000}"/>
  <bookViews>
    <workbookView xWindow="-56310" yWindow="300" windowWidth="11325" windowHeight="15465" xr2:uid="{AF0205DB-7552-4C06-B7A1-D640A4312953}"/>
  </bookViews>
  <sheets>
    <sheet name="od vyplaty  k prodeji" sheetId="1" r:id="rId1"/>
    <sheet name="PivotDat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G20" i="1" s="1"/>
  <c r="I13" i="1" s="1"/>
  <c r="I19" i="1" s="1"/>
  <c r="L13" i="1" s="1"/>
  <c r="E9" i="1"/>
  <c r="F9" i="1" s="1"/>
  <c r="G9" i="1" s="1"/>
  <c r="B20" i="1"/>
  <c r="B21" i="1"/>
  <c r="B22" i="1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2" i="2"/>
  <c r="G71" i="2"/>
  <c r="G70" i="2"/>
  <c r="G69" i="2"/>
  <c r="G68" i="2"/>
  <c r="F67" i="2"/>
  <c r="F66" i="2"/>
  <c r="F65" i="2"/>
  <c r="F64" i="2"/>
  <c r="F2" i="2"/>
  <c r="F63" i="2"/>
  <c r="F62" i="2"/>
  <c r="F61" i="2"/>
  <c r="F60" i="2"/>
  <c r="E59" i="2"/>
  <c r="E58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" i="2"/>
  <c r="B19" i="1"/>
  <c r="B18" i="1"/>
  <c r="B17" i="1"/>
  <c r="B16" i="1"/>
  <c r="B15" i="1"/>
  <c r="B4" i="1"/>
  <c r="B5" i="1"/>
  <c r="B6" i="1"/>
  <c r="B7" i="1"/>
  <c r="B8" i="1"/>
  <c r="B9" i="1"/>
  <c r="B10" i="1"/>
  <c r="B11" i="1"/>
  <c r="B12" i="1"/>
  <c r="B13" i="1"/>
  <c r="B14" i="1"/>
  <c r="B3" i="1"/>
  <c r="G3" i="2"/>
  <c r="G1" i="2"/>
  <c r="E1" i="2"/>
  <c r="E3" i="2"/>
  <c r="F3" i="2"/>
  <c r="F1" i="2"/>
  <c r="L15" i="1" l="1"/>
  <c r="P15" i="1" s="1"/>
  <c r="L10" i="1"/>
  <c r="L11" i="1" s="1"/>
  <c r="M11" i="1" s="1"/>
  <c r="F13" i="1"/>
  <c r="G13" i="1" s="1"/>
  <c r="G15" i="1" s="1"/>
</calcChain>
</file>

<file path=xl/sharedStrings.xml><?xml version="1.0" encoding="utf-8"?>
<sst xmlns="http://schemas.openxmlformats.org/spreadsheetml/2006/main" count="141" uniqueCount="139">
  <si>
    <t>cista mzda</t>
  </si>
  <si>
    <t>cena práce</t>
  </si>
  <si>
    <t>CM +  odvody</t>
  </si>
  <si>
    <t>na mzdy vydelat</t>
  </si>
  <si>
    <t>zisk</t>
  </si>
  <si>
    <t>celkem naklady</t>
  </si>
  <si>
    <t>prodat bez dph</t>
  </si>
  <si>
    <t>naklady na  zboží nakup</t>
  </si>
  <si>
    <t>naklady provozni</t>
  </si>
  <si>
    <t xml:space="preserve">naklady finacni </t>
  </si>
  <si>
    <t/>
  </si>
  <si>
    <t>2 021</t>
  </si>
  <si>
    <t>Částka</t>
  </si>
  <si>
    <t>Nákladový Total</t>
  </si>
  <si>
    <t>501100 Spotřeba materiálu - evidovaná přes skladové karty</t>
  </si>
  <si>
    <t>501200 Spotřeba materiálu - neevidovaná v jednotkách</t>
  </si>
  <si>
    <t>501404 Nafta Škoda Octavia</t>
  </si>
  <si>
    <t>501407 Nafta IVECO skrin</t>
  </si>
  <si>
    <t>501411 Nafta TOYOTA BT</t>
  </si>
  <si>
    <t>501414 Benzín pracovní stroje, pila, sekačka</t>
  </si>
  <si>
    <t xml:space="preserve">501417 Nafta OPEL Zafira </t>
  </si>
  <si>
    <t>501418 Nafta VW transporter</t>
  </si>
  <si>
    <t>501419 Nafta SCANIA 2</t>
  </si>
  <si>
    <t>501420 Nafta VW Amarok</t>
  </si>
  <si>
    <t>501507 Spotřeba - náhr.díly IVECO skrin</t>
  </si>
  <si>
    <t>501515 Spotřeba - nahradni dily TOYOTA tonero</t>
  </si>
  <si>
    <t>501516 Spotřeba - náhradní díly FORD</t>
  </si>
  <si>
    <t>501518 Spotřeba - náhradní díly VW Transporter</t>
  </si>
  <si>
    <t>501519 Spotřeba - náhr.díly SCANIA 2</t>
  </si>
  <si>
    <t>501520 Spotřeba - náhr.díly VW Amarok</t>
  </si>
  <si>
    <t>501600 Spotřeba mat.-DHDM  do 40000,-Kč od 1.1.2021 80 000kc</t>
  </si>
  <si>
    <t xml:space="preserve">501900 Sklo rozbité, vzorky DLvO       </t>
  </si>
  <si>
    <t>502100 Spotřeba energie /elektr.voda,plyn/</t>
  </si>
  <si>
    <t>504000 Prodane zbozi sklad - 21,22,26,27 a str.10,11,12,13</t>
  </si>
  <si>
    <t>504001 Porizeni zbozi - rozpousteni uctu 131</t>
  </si>
  <si>
    <t xml:space="preserve">504002 Reklamačni náhrady na zboží na  sklad - 21,22,26,27 </t>
  </si>
  <si>
    <t>511100 Opravy a udržování budovy</t>
  </si>
  <si>
    <t>511101 Opravy a udržování stroje a zařízení</t>
  </si>
  <si>
    <t>511102 Opravy a udržování DM 501600</t>
  </si>
  <si>
    <t>511207 Opravy a udržování - IVECO skrin</t>
  </si>
  <si>
    <t>511211 Opravy a udržování - TOYOTA BT</t>
  </si>
  <si>
    <t>511215 Opravy a udržování - TOYOTA tonero</t>
  </si>
  <si>
    <t>511216 Opravy a udržování FORD</t>
  </si>
  <si>
    <t>511217 Opravy a udržování OPEL Zafira</t>
  </si>
  <si>
    <t>511218 Opravy a udržování -VW Transporter</t>
  </si>
  <si>
    <t>511219 Opravy a udržování - SCANIA 2</t>
  </si>
  <si>
    <t>511220 Opravy a udržování - VW Amarok</t>
  </si>
  <si>
    <t>512100 Cestovné - podle cest.příkazu</t>
  </si>
  <si>
    <t>518013 Drobný dlouh.nehm.maj.do 60000, upgade</t>
  </si>
  <si>
    <t>518100 Poštovné - dopisy,šeky</t>
  </si>
  <si>
    <t>518201 Telefon - pevne linky</t>
  </si>
  <si>
    <t>518202 Telefon - mobily</t>
  </si>
  <si>
    <t>518206 Internet - připojení -Oxid</t>
  </si>
  <si>
    <t>518401 Poradenské a daň.služby /auditor,PETS/</t>
  </si>
  <si>
    <t>518403 Poradenství- ABRA</t>
  </si>
  <si>
    <t>518404 Školení, vzdělávání zaměstnanců</t>
  </si>
  <si>
    <t xml:space="preserve">518407 Ostatní služby vymahani pohledavek </t>
  </si>
  <si>
    <t>518410 Ostatni služby - mimo skladové karty</t>
  </si>
  <si>
    <t>518414 Ostatni služby - auto- ŠKODA  OCTAVIA</t>
  </si>
  <si>
    <t>518417 Ostatni služby - auto- IVECO skrin</t>
  </si>
  <si>
    <t>518426 Ostatni služby - auto - FORD</t>
  </si>
  <si>
    <t>518427 Ostatni služby - auto - OPEL Zafira</t>
  </si>
  <si>
    <t>518428 Ostatni služby - auto - VW Transporter</t>
  </si>
  <si>
    <t>518429 Ostatni služby - myto -len SCANIA 2</t>
  </si>
  <si>
    <t>518430 Ostatni služby - auto- SCANIA 2</t>
  </si>
  <si>
    <t>518431 Ostatni služby - auto-VW Amarok</t>
  </si>
  <si>
    <t>518500 Přepravné přes skladové karty</t>
  </si>
  <si>
    <t>518510 Přepravné mimo  skladové karty</t>
  </si>
  <si>
    <t>518600 Reklama -cez skladove karty</t>
  </si>
  <si>
    <t>518610 Reklama -mino skladove karty</t>
  </si>
  <si>
    <t>521100 Mzdové náklady HM zaměstnanci</t>
  </si>
  <si>
    <t>521200 Mzdové náklady - OON</t>
  </si>
  <si>
    <t>524100 Zdravotní soc. pojištění</t>
  </si>
  <si>
    <t>527100 Zákonné sociální náklady</t>
  </si>
  <si>
    <t>527200 Ostat.sociál.nákl.stravné 55%</t>
  </si>
  <si>
    <t>527300 Ostat.soc.nákl.-životní pojišt.Amcico</t>
  </si>
  <si>
    <t>527400 Ostatní sociál.nákl.-OOPP z 112200</t>
  </si>
  <si>
    <t>527500 Neschopenky-platba firmy - 14 dni</t>
  </si>
  <si>
    <t>531100 Silniční daň</t>
  </si>
  <si>
    <t>532100 Daň z nemovitosti</t>
  </si>
  <si>
    <t>543100 Dary  NN</t>
  </si>
  <si>
    <t>545100 Ostatní pokuty a penále      NN</t>
  </si>
  <si>
    <t>546100 Odpis nedobytných pohledávek</t>
  </si>
  <si>
    <t xml:space="preserve">548100 Ost.provoz.nákl.-hal.vyrovnani  </t>
  </si>
  <si>
    <t>548200 Ost.provoz.nákl.</t>
  </si>
  <si>
    <t>548300 Ost.prov.nákl. - pojišt.aut</t>
  </si>
  <si>
    <t>548500 DPH zaplac.v jiném ČS</t>
  </si>
  <si>
    <t>548900 Ostatní provoz.nákl.-přísp. NN</t>
  </si>
  <si>
    <t>549100 Manka a škody          NN</t>
  </si>
  <si>
    <t>551100 Odpisy nehm. a hmot.inv.majetk</t>
  </si>
  <si>
    <t xml:space="preserve">558100 Tvorba opravn.daňových položek </t>
  </si>
  <si>
    <t>559100 Tvorba účet.oprav. položek  NN</t>
  </si>
  <si>
    <t>563100 Kurzovní ztráty</t>
  </si>
  <si>
    <t>568200 Bank.poplatky  za vedení účtu, karty</t>
  </si>
  <si>
    <t xml:space="preserve">581200 Náklady na změnu metody-Preprava zboži na sklad  od 2016 </t>
  </si>
  <si>
    <t>591100 Dan z příjmu z běž.činn.splat.</t>
  </si>
  <si>
    <t xml:space="preserve">599000 Přeučtovani nakladu mezi strediskami </t>
  </si>
  <si>
    <t>Grand Total</t>
  </si>
  <si>
    <t>suma na vyplaty</t>
  </si>
  <si>
    <t>v čistom</t>
  </si>
  <si>
    <t xml:space="preserve">v čistom </t>
  </si>
  <si>
    <t>čista x1,25 =hruba mzda ?</t>
  </si>
  <si>
    <t>hruba  x1,34 =cena práce</t>
  </si>
  <si>
    <t>odvody firmy</t>
  </si>
  <si>
    <t xml:space="preserve">odvody zamestnace </t>
  </si>
  <si>
    <t xml:space="preserve">naklady  na zamestnace ,ochrane pomucky,benefity ,prispevky na stravu, +?? </t>
  </si>
  <si>
    <t>koeficient cena práce  /čista mzda</t>
  </si>
  <si>
    <t>koeficient  nakladu a lidi   /čista mzda</t>
  </si>
  <si>
    <t xml:space="preserve">tolik se musí   vydelat za mesic </t>
  </si>
  <si>
    <t xml:space="preserve">naklady Fix </t>
  </si>
  <si>
    <t>zisk pro firmu</t>
  </si>
  <si>
    <t xml:space="preserve">rabat na zboží </t>
  </si>
  <si>
    <t>rabat na zakazke</t>
  </si>
  <si>
    <t>ovlivnielny  zisk</t>
  </si>
  <si>
    <t>majitele</t>
  </si>
  <si>
    <t>společnik</t>
  </si>
  <si>
    <t xml:space="preserve">reditel </t>
  </si>
  <si>
    <t>reditel 2</t>
  </si>
  <si>
    <t>veduci prodeje</t>
  </si>
  <si>
    <t>prodejce 1</t>
  </si>
  <si>
    <t>prodejce 2</t>
  </si>
  <si>
    <t>uklizečka</t>
  </si>
  <si>
    <t xml:space="preserve">udržbar </t>
  </si>
  <si>
    <t>učetni hlavni</t>
  </si>
  <si>
    <t>učetni pokladna</t>
  </si>
  <si>
    <t>učetni doklady</t>
  </si>
  <si>
    <t xml:space="preserve">presonalni </t>
  </si>
  <si>
    <t>PR  manager</t>
  </si>
  <si>
    <t xml:space="preserve">veduci skladu </t>
  </si>
  <si>
    <t>skladnik 1</t>
  </si>
  <si>
    <t>skladnik 2</t>
  </si>
  <si>
    <t>skladnik 3</t>
  </si>
  <si>
    <t>kostrukter</t>
  </si>
  <si>
    <t>veduci dilny</t>
  </si>
  <si>
    <t>čistá mzda</t>
  </si>
  <si>
    <t>průměrná výplata</t>
  </si>
  <si>
    <t>NF26J0</t>
  </si>
  <si>
    <t xml:space="preserve">učto igate </t>
  </si>
  <si>
    <t>učtova osnova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</si>
</sst>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[$Kč-405]_-;\-* #,##0\ [$Kč-405]_-;_-* &quot;-&quot;??\ [$Kč-405]_-;_-@_-"/>
    <numFmt numFmtId="165" formatCode="_-* #,##0\ [$€-1]_-;\-* #,##0\ [$€-1]_-;_-* &quot;-&quot;??\ [$€-1]_-;_-@_-"/>
    <numFmt numFmtId="166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0" fillId="2" borderId="0" xfId="0" applyNumberFormat="1" applyFill="1"/>
    <xf numFmtId="9" fontId="0" fillId="0" borderId="0" xfId="1" applyFont="1"/>
    <xf numFmtId="9" fontId="0" fillId="2" borderId="0" xfId="1" applyFont="1" applyFill="1"/>
    <xf numFmtId="9" fontId="0" fillId="0" borderId="0" xfId="0" applyNumberFormat="1"/>
    <xf numFmtId="166" fontId="2" fillId="0" borderId="0" xfId="2" applyNumberFormat="1"/>
    <xf numFmtId="0" fontId="2" fillId="0" borderId="0" xfId="2"/>
    <xf numFmtId="0" fontId="2" fillId="0" borderId="0" xfId="2" applyAlignment="1">
      <alignment horizontal="center" vertical="top" wrapText="1"/>
    </xf>
    <xf numFmtId="43" fontId="2" fillId="3" borderId="0" xfId="2" applyNumberFormat="1" applyFill="1"/>
    <xf numFmtId="43" fontId="2" fillId="4" borderId="0" xfId="2" applyNumberFormat="1" applyFill="1"/>
    <xf numFmtId="43" fontId="2" fillId="5" borderId="0" xfId="2" applyNumberFormat="1" applyFill="1"/>
    <xf numFmtId="4" fontId="2" fillId="0" borderId="0" xfId="2" applyNumberFormat="1" applyAlignment="1">
      <alignment horizontal="right" vertical="top" wrapText="1"/>
    </xf>
    <xf numFmtId="10" fontId="2" fillId="0" borderId="0" xfId="2" applyNumberFormat="1" applyAlignment="1">
      <alignment horizontal="right" vertical="top" wrapText="1"/>
    </xf>
    <xf numFmtId="10" fontId="0" fillId="3" borderId="0" xfId="3" applyNumberFormat="1" applyFont="1" applyFill="1"/>
    <xf numFmtId="10" fontId="0" fillId="4" borderId="0" xfId="3" applyNumberFormat="1" applyFont="1" applyFill="1"/>
    <xf numFmtId="10" fontId="0" fillId="5" borderId="0" xfId="3" applyNumberFormat="1" applyFont="1" applyFill="1"/>
    <xf numFmtId="0" fontId="2" fillId="3" borderId="0" xfId="2" applyFill="1" applyAlignment="1">
      <alignment horizontal="left" vertical="top" wrapText="1"/>
    </xf>
    <xf numFmtId="4" fontId="2" fillId="3" borderId="0" xfId="2" applyNumberFormat="1" applyFill="1" applyAlignment="1">
      <alignment horizontal="right" vertical="top" wrapText="1"/>
    </xf>
    <xf numFmtId="10" fontId="2" fillId="3" borderId="0" xfId="2" applyNumberFormat="1" applyFill="1" applyAlignment="1">
      <alignment horizontal="right" vertical="top" wrapText="1"/>
    </xf>
    <xf numFmtId="43" fontId="0" fillId="0" borderId="0" xfId="4" applyFont="1"/>
    <xf numFmtId="0" fontId="2" fillId="0" borderId="0" xfId="2" applyAlignment="1">
      <alignment horizontal="left" vertical="top" wrapText="1"/>
    </xf>
    <xf numFmtId="0" fontId="2" fillId="4" borderId="0" xfId="2" applyFill="1" applyAlignment="1">
      <alignment horizontal="left" vertical="top" wrapText="1"/>
    </xf>
    <xf numFmtId="4" fontId="2" fillId="4" borderId="0" xfId="2" applyNumberFormat="1" applyFill="1" applyAlignment="1">
      <alignment horizontal="right" vertical="top" wrapText="1"/>
    </xf>
    <xf numFmtId="10" fontId="2" fillId="4" borderId="0" xfId="2" applyNumberFormat="1" applyFill="1" applyAlignment="1">
      <alignment horizontal="right" vertical="top" wrapText="1"/>
    </xf>
    <xf numFmtId="0" fontId="2" fillId="5" borderId="0" xfId="2" applyFill="1" applyAlignment="1">
      <alignment horizontal="left" vertical="top" wrapText="1"/>
    </xf>
    <xf numFmtId="4" fontId="2" fillId="5" borderId="0" xfId="2" applyNumberFormat="1" applyFill="1" applyAlignment="1">
      <alignment horizontal="right" vertical="top" wrapText="1"/>
    </xf>
    <xf numFmtId="10" fontId="2" fillId="5" borderId="0" xfId="2" applyNumberFormat="1" applyFill="1" applyAlignment="1">
      <alignment horizontal="right" vertical="top" wrapText="1"/>
    </xf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3" fillId="0" borderId="0" xfId="0" applyFont="1"/>
    <xf numFmtId="164" fontId="6" fillId="0" borderId="0" xfId="0" applyNumberFormat="1" applyFont="1"/>
    <xf numFmtId="164" fontId="7" fillId="0" borderId="0" xfId="0" applyNumberFormat="1" applyFont="1"/>
    <xf numFmtId="0" fontId="6" fillId="2" borderId="0" xfId="0" applyFont="1" applyFill="1"/>
    <xf numFmtId="164" fontId="0" fillId="5" borderId="0" xfId="0" applyNumberFormat="1" applyFill="1"/>
    <xf numFmtId="164" fontId="0" fillId="6" borderId="0" xfId="0" applyNumberFormat="1" applyFill="1"/>
    <xf numFmtId="164" fontId="0" fillId="7" borderId="0" xfId="0" applyNumberFormat="1" applyFill="1"/>
    <xf numFmtId="164" fontId="0" fillId="8" borderId="0" xfId="0" applyNumberFormat="1" applyFill="1"/>
    <xf numFmtId="164" fontId="0" fillId="4" borderId="0" xfId="0" applyNumberFormat="1" applyFill="1"/>
    <xf numFmtId="0" fontId="0" fillId="2" borderId="0" xfId="0" applyFill="1"/>
    <xf numFmtId="0" fontId="2" fillId="0" borderId="0" xfId="2" applyAlignment="1">
      <alignment horizontal="center" vertical="top" wrapText="1"/>
    </xf>
    <xf numFmtId="0" fontId="2" fillId="0" borderId="0" xfId="2" applyAlignment="1">
      <alignment horizontal="left" vertical="top" wrapText="1"/>
    </xf>
  </cellXfs>
  <cellStyles count="5">
    <cellStyle name="Čárka 2" xfId="4" xr:uid="{8A7878C9-0A54-4D55-A0B8-07CD37395DEE}"/>
    <cellStyle name="Normální" xfId="0" builtinId="0"/>
    <cellStyle name="Normální 2" xfId="2" xr:uid="{A088FB07-2A7D-4DB3-939B-EA6FF0939EDF}"/>
    <cellStyle name="Procenta" xfId="1" builtinId="5"/>
    <cellStyle name="Procenta 2" xfId="3" xr:uid="{3BB538EB-0889-4B5D-B345-90170218C8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B243D-D8D2-4984-9B75-F1282949EB4F}">
  <dimension ref="A1:Q37"/>
  <sheetViews>
    <sheetView tabSelected="1" topLeftCell="B1" zoomScale="130" zoomScaleNormal="130" workbookViewId="0">
      <selection activeCell="C17" sqref="C17"/>
    </sheetView>
  </sheetViews>
  <sheetFormatPr defaultRowHeight="15" x14ac:dyDescent="0.25"/>
  <cols>
    <col min="2" max="2" width="14.42578125" customWidth="1"/>
    <col min="3" max="3" width="14" bestFit="1" customWidth="1"/>
    <col min="4" max="4" width="14" customWidth="1"/>
    <col min="5" max="5" width="15.7109375" customWidth="1"/>
    <col min="6" max="6" width="32.85546875" customWidth="1"/>
    <col min="7" max="8" width="17.5703125" customWidth="1"/>
    <col min="9" max="9" width="17" customWidth="1"/>
    <col min="10" max="10" width="15.28515625" customWidth="1"/>
    <col min="11" max="11" width="24.5703125" customWidth="1"/>
    <col min="12" max="12" width="16.28515625" bestFit="1" customWidth="1"/>
    <col min="16" max="16" width="22.140625" customWidth="1"/>
  </cols>
  <sheetData>
    <row r="1" spans="1:17" x14ac:dyDescent="0.25">
      <c r="E1" t="s">
        <v>0</v>
      </c>
      <c r="F1" t="s">
        <v>1</v>
      </c>
    </row>
    <row r="2" spans="1:17" x14ac:dyDescent="0.25">
      <c r="C2" t="s">
        <v>134</v>
      </c>
      <c r="F2" t="s">
        <v>2</v>
      </c>
    </row>
    <row r="3" spans="1:17" x14ac:dyDescent="0.25">
      <c r="A3">
        <v>1</v>
      </c>
      <c r="B3" s="2">
        <f>C3/25</f>
        <v>800</v>
      </c>
      <c r="C3" s="3">
        <v>20000</v>
      </c>
      <c r="D3" s="40" t="s">
        <v>114</v>
      </c>
    </row>
    <row r="4" spans="1:17" x14ac:dyDescent="0.25">
      <c r="A4">
        <v>2</v>
      </c>
      <c r="B4" s="2">
        <f t="shared" ref="B4:B19" si="0">C4/25</f>
        <v>800</v>
      </c>
      <c r="C4" s="3">
        <v>20000</v>
      </c>
      <c r="D4" s="40" t="s">
        <v>115</v>
      </c>
    </row>
    <row r="5" spans="1:17" x14ac:dyDescent="0.25">
      <c r="A5">
        <v>3</v>
      </c>
      <c r="B5" s="2">
        <f t="shared" si="0"/>
        <v>3200</v>
      </c>
      <c r="C5" s="3">
        <v>80000</v>
      </c>
      <c r="D5" s="40" t="s">
        <v>116</v>
      </c>
      <c r="F5" t="s">
        <v>101</v>
      </c>
    </row>
    <row r="6" spans="1:17" x14ac:dyDescent="0.25">
      <c r="A6">
        <v>4</v>
      </c>
      <c r="B6" s="2">
        <f t="shared" si="0"/>
        <v>3000</v>
      </c>
      <c r="C6" s="3">
        <v>75000</v>
      </c>
      <c r="D6" s="40" t="s">
        <v>117</v>
      </c>
      <c r="F6" t="s">
        <v>104</v>
      </c>
      <c r="G6" t="s">
        <v>102</v>
      </c>
    </row>
    <row r="7" spans="1:17" x14ac:dyDescent="0.25">
      <c r="A7">
        <v>5</v>
      </c>
      <c r="B7" s="2">
        <f t="shared" si="0"/>
        <v>2400</v>
      </c>
      <c r="C7" s="3">
        <v>60000</v>
      </c>
      <c r="D7" s="39" t="s">
        <v>118</v>
      </c>
      <c r="G7" t="s">
        <v>103</v>
      </c>
    </row>
    <row r="8" spans="1:17" x14ac:dyDescent="0.25">
      <c r="A8">
        <v>6</v>
      </c>
      <c r="B8" s="2">
        <f t="shared" si="0"/>
        <v>1400</v>
      </c>
      <c r="C8" s="3">
        <v>35000</v>
      </c>
      <c r="D8" s="39" t="s">
        <v>119</v>
      </c>
      <c r="E8" t="s">
        <v>135</v>
      </c>
      <c r="F8" s="41">
        <v>1.25</v>
      </c>
      <c r="G8" s="41">
        <v>1.34</v>
      </c>
    </row>
    <row r="9" spans="1:17" x14ac:dyDescent="0.25">
      <c r="A9">
        <v>7</v>
      </c>
      <c r="B9" s="2">
        <f t="shared" si="0"/>
        <v>1600</v>
      </c>
      <c r="C9" s="3">
        <v>40000</v>
      </c>
      <c r="D9" s="39" t="s">
        <v>120</v>
      </c>
      <c r="E9" s="1">
        <f>AVERAGE(C3:C22)</f>
        <v>38921.052631578947</v>
      </c>
      <c r="F9" s="1">
        <f>E9*F8</f>
        <v>48651.31578947368</v>
      </c>
      <c r="G9" s="1">
        <f>F9*G8</f>
        <v>65192.763157894733</v>
      </c>
      <c r="H9" s="1"/>
      <c r="I9" s="1"/>
      <c r="J9" t="s">
        <v>111</v>
      </c>
    </row>
    <row r="10" spans="1:17" x14ac:dyDescent="0.25">
      <c r="A10">
        <v>8</v>
      </c>
      <c r="B10" s="2">
        <f t="shared" si="0"/>
        <v>1920</v>
      </c>
      <c r="C10" s="3">
        <v>48000</v>
      </c>
      <c r="D10" s="39" t="s">
        <v>127</v>
      </c>
      <c r="E10" t="s">
        <v>100</v>
      </c>
      <c r="H10" t="s">
        <v>138</v>
      </c>
      <c r="J10" t="s">
        <v>112</v>
      </c>
      <c r="K10" t="s">
        <v>6</v>
      </c>
      <c r="L10" s="1">
        <f>L13/J13</f>
        <v>12568100</v>
      </c>
    </row>
    <row r="11" spans="1:17" x14ac:dyDescent="0.25">
      <c r="A11">
        <v>9</v>
      </c>
      <c r="B11" s="2">
        <f t="shared" si="0"/>
        <v>1800</v>
      </c>
      <c r="C11" s="3">
        <v>45000</v>
      </c>
      <c r="D11" s="38" t="s">
        <v>123</v>
      </c>
      <c r="E11" t="s">
        <v>98</v>
      </c>
      <c r="I11" t="s">
        <v>3</v>
      </c>
      <c r="K11" t="s">
        <v>7</v>
      </c>
      <c r="L11" s="1">
        <f>L10-L13</f>
        <v>9426075</v>
      </c>
      <c r="M11" s="4">
        <f>L11/L10-1</f>
        <v>-0.25</v>
      </c>
      <c r="P11" s="6"/>
    </row>
    <row r="12" spans="1:17" x14ac:dyDescent="0.25">
      <c r="A12">
        <v>10</v>
      </c>
      <c r="B12" s="2">
        <f t="shared" si="0"/>
        <v>1200</v>
      </c>
      <c r="C12" s="3">
        <v>30000</v>
      </c>
      <c r="D12" s="38" t="s">
        <v>124</v>
      </c>
      <c r="E12" t="s">
        <v>99</v>
      </c>
      <c r="H12" t="s">
        <v>137</v>
      </c>
    </row>
    <row r="13" spans="1:17" x14ac:dyDescent="0.25">
      <c r="A13">
        <v>11</v>
      </c>
      <c r="B13" s="2">
        <f t="shared" si="0"/>
        <v>1400</v>
      </c>
      <c r="C13" s="3">
        <v>35000</v>
      </c>
      <c r="D13" s="38" t="s">
        <v>125</v>
      </c>
      <c r="E13" s="29">
        <f>SUM(C3:C22)</f>
        <v>739500</v>
      </c>
      <c r="F13" s="1">
        <f>E13*F8</f>
        <v>924375</v>
      </c>
      <c r="G13" s="29">
        <f>F13*G8</f>
        <v>1238662.5</v>
      </c>
      <c r="H13" s="1"/>
      <c r="I13" s="33">
        <f>G20</f>
        <v>1442025</v>
      </c>
      <c r="J13" s="5">
        <v>0.25</v>
      </c>
      <c r="K13" t="s">
        <v>4</v>
      </c>
      <c r="L13" s="34">
        <f>I19</f>
        <v>3142025</v>
      </c>
      <c r="P13" s="1"/>
    </row>
    <row r="14" spans="1:17" x14ac:dyDescent="0.25">
      <c r="A14">
        <v>12</v>
      </c>
      <c r="B14" s="2">
        <f t="shared" si="0"/>
        <v>2000</v>
      </c>
      <c r="C14" s="3">
        <v>50000</v>
      </c>
      <c r="D14" s="38" t="s">
        <v>126</v>
      </c>
      <c r="H14" t="s">
        <v>109</v>
      </c>
      <c r="I14" s="3">
        <v>300000</v>
      </c>
      <c r="P14" s="1"/>
      <c r="Q14" s="4"/>
    </row>
    <row r="15" spans="1:17" x14ac:dyDescent="0.25">
      <c r="A15">
        <v>13</v>
      </c>
      <c r="B15" s="2">
        <f t="shared" si="0"/>
        <v>1280</v>
      </c>
      <c r="C15" s="3">
        <v>32000</v>
      </c>
      <c r="D15" s="36" t="s">
        <v>128</v>
      </c>
      <c r="F15" s="31" t="s">
        <v>106</v>
      </c>
      <c r="G15" s="32">
        <f>G13/E13</f>
        <v>1.675</v>
      </c>
      <c r="H15" t="s">
        <v>8</v>
      </c>
      <c r="I15" s="3">
        <v>500000</v>
      </c>
      <c r="K15" t="s">
        <v>113</v>
      </c>
      <c r="L15" s="1">
        <f>L13+I13</f>
        <v>4584050</v>
      </c>
      <c r="P15" s="1">
        <f>L15*12</f>
        <v>55008600</v>
      </c>
    </row>
    <row r="16" spans="1:17" x14ac:dyDescent="0.25">
      <c r="A16">
        <v>14</v>
      </c>
      <c r="B16" s="2">
        <f t="shared" si="0"/>
        <v>1040</v>
      </c>
      <c r="C16" s="3">
        <v>26000</v>
      </c>
      <c r="D16" s="36" t="s">
        <v>129</v>
      </c>
      <c r="F16" s="30" t="s">
        <v>105</v>
      </c>
      <c r="H16" t="s">
        <v>9</v>
      </c>
      <c r="I16" s="3">
        <v>500000</v>
      </c>
    </row>
    <row r="17" spans="1:17" x14ac:dyDescent="0.25">
      <c r="A17">
        <v>15</v>
      </c>
      <c r="B17" s="2">
        <f t="shared" si="0"/>
        <v>0</v>
      </c>
      <c r="C17" s="3"/>
      <c r="D17" s="36" t="s">
        <v>130</v>
      </c>
      <c r="H17" t="s">
        <v>110</v>
      </c>
      <c r="I17" s="3">
        <v>400000</v>
      </c>
    </row>
    <row r="18" spans="1:17" x14ac:dyDescent="0.25">
      <c r="A18">
        <v>16</v>
      </c>
      <c r="B18" s="2">
        <f t="shared" si="0"/>
        <v>1000</v>
      </c>
      <c r="C18" s="3">
        <v>25000</v>
      </c>
      <c r="D18" s="36" t="s">
        <v>131</v>
      </c>
      <c r="F18" t="s">
        <v>107</v>
      </c>
      <c r="G18" s="35">
        <v>1.95</v>
      </c>
      <c r="Q18" s="4"/>
    </row>
    <row r="19" spans="1:17" x14ac:dyDescent="0.25">
      <c r="A19">
        <v>17</v>
      </c>
      <c r="B19" s="2">
        <f t="shared" si="0"/>
        <v>1400</v>
      </c>
      <c r="C19" s="3">
        <v>35000</v>
      </c>
      <c r="D19" s="36" t="s">
        <v>132</v>
      </c>
      <c r="H19" t="s">
        <v>5</v>
      </c>
      <c r="I19" s="34">
        <f>SUM(I13:I18)</f>
        <v>3142025</v>
      </c>
    </row>
    <row r="20" spans="1:17" x14ac:dyDescent="0.25">
      <c r="A20">
        <v>18</v>
      </c>
      <c r="B20" s="2">
        <f t="shared" ref="B20:B22" si="1">C20/25</f>
        <v>1400</v>
      </c>
      <c r="C20" s="3">
        <v>35000</v>
      </c>
      <c r="D20" s="37" t="s">
        <v>133</v>
      </c>
      <c r="F20" t="s">
        <v>108</v>
      </c>
      <c r="G20" s="33">
        <f>E13*G18</f>
        <v>1442025</v>
      </c>
    </row>
    <row r="21" spans="1:17" x14ac:dyDescent="0.25">
      <c r="A21">
        <v>19</v>
      </c>
      <c r="B21" s="2">
        <f t="shared" si="1"/>
        <v>1200</v>
      </c>
      <c r="C21" s="3">
        <v>30000</v>
      </c>
      <c r="D21" s="37" t="s">
        <v>122</v>
      </c>
      <c r="Q21" s="6"/>
    </row>
    <row r="22" spans="1:17" x14ac:dyDescent="0.25">
      <c r="A22">
        <v>20</v>
      </c>
      <c r="B22" s="2">
        <f t="shared" si="1"/>
        <v>740</v>
      </c>
      <c r="C22" s="3">
        <v>18500</v>
      </c>
      <c r="D22" s="37" t="s">
        <v>121</v>
      </c>
    </row>
    <row r="37" spans="8:8" x14ac:dyDescent="0.25">
      <c r="H37" t="s">
        <v>136</v>
      </c>
    </row>
  </sheetData>
  <phoneticPr fontId="8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48811-4F2D-42B7-BA90-BD078956AA32}">
  <sheetPr>
    <outlinePr summaryBelow="0" summaryRight="0"/>
  </sheetPr>
  <dimension ref="A1:G87"/>
  <sheetViews>
    <sheetView zoomScale="130" zoomScaleNormal="130" workbookViewId="0">
      <pane xSplit="2" ySplit="2" topLeftCell="C75" activePane="bottomRight" state="frozen"/>
      <selection pane="topRight"/>
      <selection pane="bottomLeft"/>
      <selection pane="bottomRight" activeCell="B59" sqref="B59"/>
    </sheetView>
  </sheetViews>
  <sheetFormatPr defaultRowHeight="15" customHeight="1" x14ac:dyDescent="0.25"/>
  <cols>
    <col min="1" max="1" width="14.28515625" style="8" customWidth="1"/>
    <col min="2" max="2" width="59.5703125" style="8" customWidth="1"/>
    <col min="3" max="3" width="24.140625" style="8" customWidth="1"/>
    <col min="4" max="4" width="14.28515625" style="8" customWidth="1"/>
    <col min="5" max="5" width="16.28515625" style="8" customWidth="1"/>
    <col min="6" max="6" width="15.85546875" style="8" customWidth="1"/>
    <col min="7" max="7" width="17.85546875" style="8" customWidth="1"/>
    <col min="8" max="16384" width="9.140625" style="8"/>
  </cols>
  <sheetData>
    <row r="1" spans="1:7" ht="15" customHeight="1" x14ac:dyDescent="0.25">
      <c r="A1" s="42" t="s">
        <v>10</v>
      </c>
      <c r="B1" s="42"/>
      <c r="C1" s="42" t="s">
        <v>11</v>
      </c>
      <c r="D1" s="42"/>
      <c r="E1" s="7">
        <f>E2/12</f>
        <v>1066000.7575000001</v>
      </c>
      <c r="F1" s="7">
        <f t="shared" ref="F1:G1" si="0">F2/12</f>
        <v>959986.22333333327</v>
      </c>
      <c r="G1" s="7">
        <f t="shared" si="0"/>
        <v>624341.72333333339</v>
      </c>
    </row>
    <row r="2" spans="1:7" ht="15" customHeight="1" x14ac:dyDescent="0.25">
      <c r="A2" s="42"/>
      <c r="B2" s="42"/>
      <c r="C2" s="9" t="s">
        <v>12</v>
      </c>
      <c r="D2" s="9" t="s">
        <v>12</v>
      </c>
      <c r="E2" s="10">
        <f>SUM(E4:E86)</f>
        <v>12792009.09</v>
      </c>
      <c r="F2" s="11">
        <f>SUM(F4:F86)</f>
        <v>11519834.68</v>
      </c>
      <c r="G2" s="12">
        <f>SUM(G4:G86)</f>
        <v>7492100.6800000006</v>
      </c>
    </row>
    <row r="3" spans="1:7" ht="15" customHeight="1" x14ac:dyDescent="0.25">
      <c r="A3" s="43" t="s">
        <v>13</v>
      </c>
      <c r="B3" s="43"/>
      <c r="C3" s="13">
        <v>-140502717.55000022</v>
      </c>
      <c r="D3" s="14">
        <v>1</v>
      </c>
      <c r="E3" s="15">
        <f>E2/-C3</f>
        <v>9.1044567059336431E-2</v>
      </c>
      <c r="F3" s="16">
        <f>F2/-C3</f>
        <v>8.1990120055154631E-2</v>
      </c>
      <c r="G3" s="17">
        <f>G2/-C3</f>
        <v>5.3323528616688945E-2</v>
      </c>
    </row>
    <row r="4" spans="1:7" ht="15" customHeight="1" x14ac:dyDescent="0.25">
      <c r="A4" s="43" t="s">
        <v>10</v>
      </c>
      <c r="B4" s="18" t="s">
        <v>14</v>
      </c>
      <c r="C4" s="19">
        <v>-353795.28000000014</v>
      </c>
      <c r="D4" s="20">
        <v>2.5180671674488874E-3</v>
      </c>
      <c r="E4" s="21">
        <f>C4*-1</f>
        <v>353795.28000000014</v>
      </c>
    </row>
    <row r="5" spans="1:7" ht="15" customHeight="1" x14ac:dyDescent="0.25">
      <c r="A5" s="43"/>
      <c r="B5" s="18" t="s">
        <v>15</v>
      </c>
      <c r="C5" s="19">
        <v>-65535.700000000019</v>
      </c>
      <c r="D5" s="20">
        <v>4.664372415193895E-4</v>
      </c>
      <c r="E5" s="21">
        <f t="shared" ref="E5:E22" si="1">C5*-1</f>
        <v>65535.700000000019</v>
      </c>
    </row>
    <row r="6" spans="1:7" ht="15" customHeight="1" x14ac:dyDescent="0.25">
      <c r="A6" s="43"/>
      <c r="B6" s="18" t="s">
        <v>16</v>
      </c>
      <c r="C6" s="19">
        <v>-1746.12</v>
      </c>
      <c r="D6" s="20">
        <v>1.2427659980160983E-5</v>
      </c>
      <c r="E6" s="21">
        <f t="shared" si="1"/>
        <v>1746.12</v>
      </c>
    </row>
    <row r="7" spans="1:7" ht="15" customHeight="1" x14ac:dyDescent="0.25">
      <c r="A7" s="43"/>
      <c r="B7" s="18" t="s">
        <v>17</v>
      </c>
      <c r="C7" s="19">
        <v>-34665.25</v>
      </c>
      <c r="D7" s="20">
        <v>2.4672298589287992E-4</v>
      </c>
      <c r="E7" s="21">
        <f t="shared" si="1"/>
        <v>34665.25</v>
      </c>
    </row>
    <row r="8" spans="1:7" ht="15" customHeight="1" x14ac:dyDescent="0.25">
      <c r="A8" s="43"/>
      <c r="B8" s="18" t="s">
        <v>18</v>
      </c>
      <c r="C8" s="19">
        <v>-32025.84</v>
      </c>
      <c r="D8" s="20">
        <v>2.2793751294243169E-4</v>
      </c>
      <c r="E8" s="21">
        <f t="shared" si="1"/>
        <v>32025.84</v>
      </c>
    </row>
    <row r="9" spans="1:7" ht="15" customHeight="1" x14ac:dyDescent="0.25">
      <c r="A9" s="43"/>
      <c r="B9" s="18" t="s">
        <v>19</v>
      </c>
      <c r="C9" s="19">
        <v>-2163.04</v>
      </c>
      <c r="D9" s="20">
        <v>1.5395004721031438E-5</v>
      </c>
      <c r="E9" s="21">
        <f t="shared" si="1"/>
        <v>2163.04</v>
      </c>
    </row>
    <row r="10" spans="1:7" ht="15" customHeight="1" x14ac:dyDescent="0.25">
      <c r="A10" s="43"/>
      <c r="B10" s="18" t="s">
        <v>20</v>
      </c>
      <c r="C10" s="19">
        <v>-15605.279999999999</v>
      </c>
      <c r="D10" s="20">
        <v>1.1106746027489896E-4</v>
      </c>
      <c r="E10" s="21">
        <f t="shared" si="1"/>
        <v>15605.279999999999</v>
      </c>
    </row>
    <row r="11" spans="1:7" ht="15" customHeight="1" x14ac:dyDescent="0.25">
      <c r="A11" s="43"/>
      <c r="B11" s="18" t="s">
        <v>21</v>
      </c>
      <c r="C11" s="19">
        <v>-81682.51999999999</v>
      </c>
      <c r="D11" s="20">
        <v>5.8135900446859264E-4</v>
      </c>
      <c r="E11" s="21">
        <f t="shared" si="1"/>
        <v>81682.51999999999</v>
      </c>
    </row>
    <row r="12" spans="1:7" ht="15" customHeight="1" x14ac:dyDescent="0.25">
      <c r="A12" s="43"/>
      <c r="B12" s="18" t="s">
        <v>22</v>
      </c>
      <c r="C12" s="19">
        <v>-327871.71000000002</v>
      </c>
      <c r="D12" s="20">
        <v>2.3335613411414723E-3</v>
      </c>
      <c r="E12" s="21">
        <f t="shared" si="1"/>
        <v>327871.71000000002</v>
      </c>
    </row>
    <row r="13" spans="1:7" ht="15" customHeight="1" x14ac:dyDescent="0.25">
      <c r="A13" s="43"/>
      <c r="B13" s="18" t="s">
        <v>23</v>
      </c>
      <c r="C13" s="19">
        <v>-33649.270000000004</v>
      </c>
      <c r="D13" s="20">
        <v>2.3949195137827389E-4</v>
      </c>
      <c r="E13" s="21">
        <f t="shared" si="1"/>
        <v>33649.270000000004</v>
      </c>
    </row>
    <row r="14" spans="1:7" ht="15" customHeight="1" x14ac:dyDescent="0.25">
      <c r="A14" s="43"/>
      <c r="B14" s="18" t="s">
        <v>24</v>
      </c>
      <c r="C14" s="19">
        <v>-82.64</v>
      </c>
      <c r="D14" s="20">
        <v>5.8817367692970913E-7</v>
      </c>
      <c r="E14" s="21">
        <f t="shared" si="1"/>
        <v>82.64</v>
      </c>
    </row>
    <row r="15" spans="1:7" ht="15" customHeight="1" x14ac:dyDescent="0.25">
      <c r="A15" s="43"/>
      <c r="B15" s="18" t="s">
        <v>25</v>
      </c>
      <c r="C15" s="19">
        <v>-1660.33</v>
      </c>
      <c r="D15" s="20">
        <v>1.1817066808043368E-5</v>
      </c>
      <c r="E15" s="21">
        <f t="shared" si="1"/>
        <v>1660.33</v>
      </c>
    </row>
    <row r="16" spans="1:7" ht="15" customHeight="1" x14ac:dyDescent="0.25">
      <c r="A16" s="43"/>
      <c r="B16" s="18" t="s">
        <v>26</v>
      </c>
      <c r="C16" s="19">
        <v>-17700</v>
      </c>
      <c r="D16" s="20">
        <v>1.2597621105585492E-4</v>
      </c>
      <c r="E16" s="21">
        <f t="shared" si="1"/>
        <v>17700</v>
      </c>
    </row>
    <row r="17" spans="1:5" ht="15" customHeight="1" x14ac:dyDescent="0.25">
      <c r="A17" s="43"/>
      <c r="B17" s="18" t="s">
        <v>27</v>
      </c>
      <c r="C17" s="19">
        <v>-9731.41</v>
      </c>
      <c r="D17" s="20">
        <v>6.9261364973506061E-5</v>
      </c>
      <c r="E17" s="21">
        <f t="shared" si="1"/>
        <v>9731.41</v>
      </c>
    </row>
    <row r="18" spans="1:5" ht="15" customHeight="1" x14ac:dyDescent="0.25">
      <c r="A18" s="43"/>
      <c r="B18" s="18" t="s">
        <v>28</v>
      </c>
      <c r="C18" s="19">
        <v>-152.88999999999999</v>
      </c>
      <c r="D18" s="20">
        <v>1.0881640061203197E-6</v>
      </c>
      <c r="E18" s="21">
        <f t="shared" si="1"/>
        <v>152.88999999999999</v>
      </c>
    </row>
    <row r="19" spans="1:5" ht="15" customHeight="1" x14ac:dyDescent="0.25">
      <c r="A19" s="43"/>
      <c r="B19" s="18" t="s">
        <v>29</v>
      </c>
      <c r="C19" s="19">
        <v>-13503.38</v>
      </c>
      <c r="D19" s="20">
        <v>9.61076072795147E-5</v>
      </c>
      <c r="E19" s="21">
        <f t="shared" si="1"/>
        <v>13503.38</v>
      </c>
    </row>
    <row r="20" spans="1:5" ht="15" customHeight="1" x14ac:dyDescent="0.25">
      <c r="A20" s="43"/>
      <c r="B20" s="18" t="s">
        <v>30</v>
      </c>
      <c r="C20" s="19">
        <v>-336239.49000000011</v>
      </c>
      <c r="D20" s="20">
        <v>2.3931173422346349E-3</v>
      </c>
      <c r="E20" s="21">
        <f t="shared" si="1"/>
        <v>336239.49000000011</v>
      </c>
    </row>
    <row r="21" spans="1:5" ht="15" customHeight="1" x14ac:dyDescent="0.25">
      <c r="A21" s="43"/>
      <c r="B21" s="18" t="s">
        <v>31</v>
      </c>
      <c r="C21" s="19">
        <v>-31067.109999999993</v>
      </c>
      <c r="D21" s="20">
        <v>2.2111394385624069E-4</v>
      </c>
      <c r="E21" s="21">
        <f t="shared" si="1"/>
        <v>31067.109999999993</v>
      </c>
    </row>
    <row r="22" spans="1:5" ht="15" customHeight="1" x14ac:dyDescent="0.25">
      <c r="A22" s="43"/>
      <c r="B22" s="18" t="s">
        <v>32</v>
      </c>
      <c r="C22" s="19">
        <v>-244274.05000000002</v>
      </c>
      <c r="D22" s="20">
        <v>1.7385717106366363E-3</v>
      </c>
      <c r="E22" s="21">
        <f t="shared" si="1"/>
        <v>244274.05000000002</v>
      </c>
    </row>
    <row r="23" spans="1:5" ht="15" customHeight="1" x14ac:dyDescent="0.25">
      <c r="A23" s="43"/>
      <c r="B23" s="22" t="s">
        <v>33</v>
      </c>
      <c r="C23" s="13">
        <v>-105756738.03000021</v>
      </c>
      <c r="D23" s="14">
        <v>0.75270243788960822</v>
      </c>
    </row>
    <row r="24" spans="1:5" ht="15" customHeight="1" x14ac:dyDescent="0.25">
      <c r="A24" s="43"/>
      <c r="B24" s="22" t="s">
        <v>34</v>
      </c>
      <c r="C24" s="13">
        <v>125731.25999999998</v>
      </c>
      <c r="D24" s="14">
        <v>-8.9486710429822417E-4</v>
      </c>
    </row>
    <row r="25" spans="1:5" ht="15" customHeight="1" x14ac:dyDescent="0.25">
      <c r="A25" s="43"/>
      <c r="B25" s="18" t="s">
        <v>35</v>
      </c>
      <c r="C25" s="19">
        <v>140754.05000000002</v>
      </c>
      <c r="D25" s="20">
        <v>-1.0017888084613762E-3</v>
      </c>
      <c r="E25" s="21">
        <f t="shared" ref="E25:E55" si="2">C25*-1</f>
        <v>-140754.05000000002</v>
      </c>
    </row>
    <row r="26" spans="1:5" ht="15" customHeight="1" x14ac:dyDescent="0.25">
      <c r="A26" s="43"/>
      <c r="B26" s="18" t="s">
        <v>36</v>
      </c>
      <c r="C26" s="19">
        <v>-187077.96000000002</v>
      </c>
      <c r="D26" s="20">
        <v>1.3314899758677281E-3</v>
      </c>
      <c r="E26" s="21">
        <f t="shared" si="2"/>
        <v>187077.96000000002</v>
      </c>
    </row>
    <row r="27" spans="1:5" ht="15" customHeight="1" x14ac:dyDescent="0.25">
      <c r="A27" s="43"/>
      <c r="B27" s="18" t="s">
        <v>37</v>
      </c>
      <c r="C27" s="19">
        <v>-1814139.08</v>
      </c>
      <c r="D27" s="20">
        <v>1.2911772182302514E-2</v>
      </c>
      <c r="E27" s="21">
        <f t="shared" si="2"/>
        <v>1814139.08</v>
      </c>
    </row>
    <row r="28" spans="1:5" ht="15" customHeight="1" x14ac:dyDescent="0.25">
      <c r="A28" s="43"/>
      <c r="B28" s="18" t="s">
        <v>38</v>
      </c>
      <c r="C28" s="19">
        <v>-20720.91</v>
      </c>
      <c r="D28" s="20">
        <v>1.4747693397906074E-4</v>
      </c>
      <c r="E28" s="21">
        <f t="shared" si="2"/>
        <v>20720.91</v>
      </c>
    </row>
    <row r="29" spans="1:5" ht="15" customHeight="1" x14ac:dyDescent="0.25">
      <c r="A29" s="43"/>
      <c r="B29" s="18" t="s">
        <v>39</v>
      </c>
      <c r="C29" s="19">
        <v>-36940.919999999991</v>
      </c>
      <c r="D29" s="20">
        <v>2.6291961211963002E-4</v>
      </c>
      <c r="E29" s="21">
        <f t="shared" si="2"/>
        <v>36940.919999999991</v>
      </c>
    </row>
    <row r="30" spans="1:5" ht="15" customHeight="1" x14ac:dyDescent="0.25">
      <c r="A30" s="43"/>
      <c r="B30" s="18" t="s">
        <v>40</v>
      </c>
      <c r="C30" s="19">
        <v>-11160.5</v>
      </c>
      <c r="D30" s="20">
        <v>7.9432627315755312E-5</v>
      </c>
      <c r="E30" s="21">
        <f t="shared" si="2"/>
        <v>11160.5</v>
      </c>
    </row>
    <row r="31" spans="1:5" ht="15" customHeight="1" x14ac:dyDescent="0.25">
      <c r="A31" s="43"/>
      <c r="B31" s="18" t="s">
        <v>41</v>
      </c>
      <c r="C31" s="19">
        <v>-18529</v>
      </c>
      <c r="D31" s="20">
        <v>1.3187645280530712E-4</v>
      </c>
      <c r="E31" s="21">
        <f t="shared" si="2"/>
        <v>18529</v>
      </c>
    </row>
    <row r="32" spans="1:5" ht="15" customHeight="1" x14ac:dyDescent="0.25">
      <c r="A32" s="43"/>
      <c r="B32" s="18" t="s">
        <v>42</v>
      </c>
      <c r="C32" s="19">
        <v>-177774.6</v>
      </c>
      <c r="D32" s="20">
        <v>1.2652751711847564E-3</v>
      </c>
      <c r="E32" s="21">
        <f t="shared" si="2"/>
        <v>177774.6</v>
      </c>
    </row>
    <row r="33" spans="1:5" ht="15" customHeight="1" x14ac:dyDescent="0.25">
      <c r="A33" s="43"/>
      <c r="B33" s="18" t="s">
        <v>43</v>
      </c>
      <c r="C33" s="19">
        <v>-24848.760000000002</v>
      </c>
      <c r="D33" s="20">
        <v>1.7685608103029863E-4</v>
      </c>
      <c r="E33" s="21">
        <f t="shared" si="2"/>
        <v>24848.760000000002</v>
      </c>
    </row>
    <row r="34" spans="1:5" ht="15" customHeight="1" x14ac:dyDescent="0.25">
      <c r="A34" s="43"/>
      <c r="B34" s="18" t="s">
        <v>44</v>
      </c>
      <c r="C34" s="19">
        <v>-36194.800000000003</v>
      </c>
      <c r="D34" s="20">
        <v>2.5760925219912194E-4</v>
      </c>
      <c r="E34" s="21">
        <f t="shared" si="2"/>
        <v>36194.800000000003</v>
      </c>
    </row>
    <row r="35" spans="1:5" ht="15" customHeight="1" x14ac:dyDescent="0.25">
      <c r="A35" s="43"/>
      <c r="B35" s="18" t="s">
        <v>45</v>
      </c>
      <c r="C35" s="19">
        <v>-93181.75</v>
      </c>
      <c r="D35" s="20">
        <v>6.632024748335542E-4</v>
      </c>
      <c r="E35" s="21">
        <f t="shared" si="2"/>
        <v>93181.75</v>
      </c>
    </row>
    <row r="36" spans="1:5" ht="15" customHeight="1" x14ac:dyDescent="0.25">
      <c r="A36" s="43"/>
      <c r="B36" s="18" t="s">
        <v>46</v>
      </c>
      <c r="C36" s="19">
        <v>-826.45</v>
      </c>
      <c r="D36" s="20">
        <v>5.8820926343000743E-6</v>
      </c>
      <c r="E36" s="21">
        <f t="shared" si="2"/>
        <v>826.45</v>
      </c>
    </row>
    <row r="37" spans="1:5" ht="15" customHeight="1" x14ac:dyDescent="0.25">
      <c r="A37" s="43"/>
      <c r="B37" s="18" t="s">
        <v>47</v>
      </c>
      <c r="C37" s="19">
        <v>-87723.959999999992</v>
      </c>
      <c r="D37" s="20">
        <v>6.2435774574098163E-4</v>
      </c>
      <c r="E37" s="21">
        <f t="shared" si="2"/>
        <v>87723.959999999992</v>
      </c>
    </row>
    <row r="38" spans="1:5" ht="15" customHeight="1" x14ac:dyDescent="0.25">
      <c r="A38" s="43"/>
      <c r="B38" s="18" t="s">
        <v>48</v>
      </c>
      <c r="C38" s="19">
        <v>-112149.48000000001</v>
      </c>
      <c r="D38" s="20">
        <v>7.982015006940329E-4</v>
      </c>
      <c r="E38" s="21">
        <f t="shared" si="2"/>
        <v>112149.48000000001</v>
      </c>
    </row>
    <row r="39" spans="1:5" ht="15" customHeight="1" x14ac:dyDescent="0.25">
      <c r="A39" s="43"/>
      <c r="B39" s="18" t="s">
        <v>49</v>
      </c>
      <c r="C39" s="19">
        <v>-14067</v>
      </c>
      <c r="D39" s="20">
        <v>1.0011905993913624E-4</v>
      </c>
      <c r="E39" s="21">
        <f t="shared" si="2"/>
        <v>14067</v>
      </c>
    </row>
    <row r="40" spans="1:5" ht="15" customHeight="1" x14ac:dyDescent="0.25">
      <c r="A40" s="43"/>
      <c r="B40" s="18" t="s">
        <v>50</v>
      </c>
      <c r="C40" s="19">
        <v>-46063.719999999994</v>
      </c>
      <c r="D40" s="20">
        <v>3.2784931710383078E-4</v>
      </c>
      <c r="E40" s="21">
        <f t="shared" si="2"/>
        <v>46063.719999999994</v>
      </c>
    </row>
    <row r="41" spans="1:5" ht="15" customHeight="1" x14ac:dyDescent="0.25">
      <c r="A41" s="43"/>
      <c r="B41" s="18" t="s">
        <v>51</v>
      </c>
      <c r="C41" s="19">
        <v>-73526.880000000005</v>
      </c>
      <c r="D41" s="20">
        <v>5.2331286741008588E-4</v>
      </c>
      <c r="E41" s="21">
        <f t="shared" si="2"/>
        <v>73526.880000000005</v>
      </c>
    </row>
    <row r="42" spans="1:5" ht="15" customHeight="1" x14ac:dyDescent="0.25">
      <c r="A42" s="43"/>
      <c r="B42" s="18" t="s">
        <v>52</v>
      </c>
      <c r="C42" s="19">
        <v>-138820.66</v>
      </c>
      <c r="D42" s="20">
        <v>9.88028291699044E-4</v>
      </c>
      <c r="E42" s="21">
        <f t="shared" si="2"/>
        <v>138820.66</v>
      </c>
    </row>
    <row r="43" spans="1:5" ht="15" customHeight="1" x14ac:dyDescent="0.25">
      <c r="A43" s="43"/>
      <c r="B43" s="18" t="s">
        <v>53</v>
      </c>
      <c r="C43" s="19">
        <v>-93908.9</v>
      </c>
      <c r="D43" s="20">
        <v>6.6837781957193078E-4</v>
      </c>
      <c r="E43" s="21">
        <f t="shared" si="2"/>
        <v>93908.9</v>
      </c>
    </row>
    <row r="44" spans="1:5" ht="15" customHeight="1" x14ac:dyDescent="0.25">
      <c r="A44" s="43"/>
      <c r="B44" s="18" t="s">
        <v>54</v>
      </c>
      <c r="C44" s="19">
        <v>-389940.37</v>
      </c>
      <c r="D44" s="20">
        <v>2.7753226186620428E-3</v>
      </c>
      <c r="E44" s="21">
        <f t="shared" si="2"/>
        <v>389940.37</v>
      </c>
    </row>
    <row r="45" spans="1:5" ht="15" customHeight="1" x14ac:dyDescent="0.25">
      <c r="A45" s="43"/>
      <c r="B45" s="18" t="s">
        <v>55</v>
      </c>
      <c r="C45" s="19">
        <v>-118445.42</v>
      </c>
      <c r="D45" s="20">
        <v>8.4301159483160342E-4</v>
      </c>
      <c r="E45" s="21">
        <f t="shared" si="2"/>
        <v>118445.42</v>
      </c>
    </row>
    <row r="46" spans="1:5" ht="15" customHeight="1" x14ac:dyDescent="0.25">
      <c r="A46" s="43"/>
      <c r="B46" s="18" t="s">
        <v>56</v>
      </c>
      <c r="C46" s="19">
        <v>-86748.090000000011</v>
      </c>
      <c r="D46" s="20">
        <v>6.1741218613176833E-4</v>
      </c>
      <c r="E46" s="21">
        <f t="shared" si="2"/>
        <v>86748.090000000011</v>
      </c>
    </row>
    <row r="47" spans="1:5" ht="15" customHeight="1" x14ac:dyDescent="0.25">
      <c r="A47" s="43"/>
      <c r="B47" s="18" t="s">
        <v>57</v>
      </c>
      <c r="C47" s="19">
        <v>-6039686.3799999999</v>
      </c>
      <c r="D47" s="20">
        <v>4.2986260232658328E-2</v>
      </c>
      <c r="E47" s="21">
        <f t="shared" si="2"/>
        <v>6039686.3799999999</v>
      </c>
    </row>
    <row r="48" spans="1:5" ht="15" customHeight="1" x14ac:dyDescent="0.25">
      <c r="A48" s="43"/>
      <c r="B48" s="18" t="s">
        <v>58</v>
      </c>
      <c r="C48" s="19">
        <v>-1830.1800000000007</v>
      </c>
      <c r="D48" s="20">
        <v>1.3025940223175405E-5</v>
      </c>
      <c r="E48" s="21">
        <f t="shared" si="2"/>
        <v>1830.1800000000007</v>
      </c>
    </row>
    <row r="49" spans="1:6" ht="15" customHeight="1" x14ac:dyDescent="0.25">
      <c r="A49" s="43"/>
      <c r="B49" s="18" t="s">
        <v>59</v>
      </c>
      <c r="C49" s="19">
        <v>-3634.9000000000005</v>
      </c>
      <c r="D49" s="20">
        <v>2.5870673986832041E-5</v>
      </c>
      <c r="E49" s="21">
        <f t="shared" si="2"/>
        <v>3634.9000000000005</v>
      </c>
    </row>
    <row r="50" spans="1:6" ht="15" customHeight="1" x14ac:dyDescent="0.25">
      <c r="A50" s="43"/>
      <c r="B50" s="18" t="s">
        <v>60</v>
      </c>
      <c r="C50" s="19">
        <v>-1137.1799999999998</v>
      </c>
      <c r="D50" s="20">
        <v>8.0936512818359943E-6</v>
      </c>
      <c r="E50" s="21">
        <f t="shared" si="2"/>
        <v>1137.1799999999998</v>
      </c>
    </row>
    <row r="51" spans="1:6" ht="15" customHeight="1" x14ac:dyDescent="0.25">
      <c r="A51" s="43"/>
      <c r="B51" s="18" t="s">
        <v>61</v>
      </c>
      <c r="C51" s="19">
        <v>-5621.3200000000006</v>
      </c>
      <c r="D51" s="20">
        <v>4.0008621171327598E-5</v>
      </c>
      <c r="E51" s="21">
        <f t="shared" si="2"/>
        <v>5621.3200000000006</v>
      </c>
    </row>
    <row r="52" spans="1:6" ht="15" customHeight="1" x14ac:dyDescent="0.25">
      <c r="A52" s="43"/>
      <c r="B52" s="18" t="s">
        <v>62</v>
      </c>
      <c r="C52" s="19">
        <v>-4847.1900000000005</v>
      </c>
      <c r="D52" s="20">
        <v>3.4498905676148559E-5</v>
      </c>
      <c r="E52" s="21">
        <f t="shared" si="2"/>
        <v>4847.1900000000005</v>
      </c>
    </row>
    <row r="53" spans="1:6" ht="15" customHeight="1" x14ac:dyDescent="0.25">
      <c r="A53" s="43"/>
      <c r="B53" s="18" t="s">
        <v>63</v>
      </c>
      <c r="C53" s="19">
        <v>-59349.869999999995</v>
      </c>
      <c r="D53" s="20">
        <v>4.2241083329138713E-4</v>
      </c>
      <c r="E53" s="21">
        <f t="shared" si="2"/>
        <v>59349.869999999995</v>
      </c>
    </row>
    <row r="54" spans="1:6" ht="15" customHeight="1" x14ac:dyDescent="0.25">
      <c r="A54" s="43"/>
      <c r="B54" s="18" t="s">
        <v>64</v>
      </c>
      <c r="C54" s="19">
        <v>-6269.2100000000009</v>
      </c>
      <c r="D54" s="20">
        <v>4.461984870697607E-5</v>
      </c>
      <c r="E54" s="21">
        <f t="shared" si="2"/>
        <v>6269.2100000000009</v>
      </c>
    </row>
    <row r="55" spans="1:6" ht="15" customHeight="1" x14ac:dyDescent="0.25">
      <c r="A55" s="43"/>
      <c r="B55" s="18" t="s">
        <v>65</v>
      </c>
      <c r="C55" s="19">
        <v>-6113.95</v>
      </c>
      <c r="D55" s="20">
        <v>4.3514816699714364E-5</v>
      </c>
      <c r="E55" s="21">
        <f t="shared" si="2"/>
        <v>6113.95</v>
      </c>
    </row>
    <row r="56" spans="1:6" ht="15" customHeight="1" x14ac:dyDescent="0.25">
      <c r="A56" s="43"/>
      <c r="B56" s="22" t="s">
        <v>66</v>
      </c>
      <c r="C56" s="13">
        <v>-2627586.9900000002</v>
      </c>
      <c r="D56" s="14">
        <v>1.8701325040669979E-2</v>
      </c>
    </row>
    <row r="57" spans="1:6" ht="15" customHeight="1" x14ac:dyDescent="0.25">
      <c r="A57" s="43"/>
      <c r="B57" s="22" t="s">
        <v>67</v>
      </c>
      <c r="C57" s="13">
        <v>-440179.33999999997</v>
      </c>
      <c r="D57" s="14">
        <v>3.1328884428399391E-3</v>
      </c>
    </row>
    <row r="58" spans="1:6" ht="15" customHeight="1" x14ac:dyDescent="0.25">
      <c r="A58" s="43"/>
      <c r="B58" s="18" t="s">
        <v>68</v>
      </c>
      <c r="C58" s="19">
        <v>-126384.75999999979</v>
      </c>
      <c r="D58" s="20">
        <v>8.9951825988720592E-4</v>
      </c>
      <c r="E58" s="21">
        <f t="shared" ref="E58:E59" si="3">C58*-1</f>
        <v>126384.75999999979</v>
      </c>
    </row>
    <row r="59" spans="1:6" ht="15" customHeight="1" x14ac:dyDescent="0.25">
      <c r="A59" s="43"/>
      <c r="B59" s="18" t="s">
        <v>69</v>
      </c>
      <c r="C59" s="19">
        <v>-1491947.6799999997</v>
      </c>
      <c r="D59" s="20">
        <v>1.0618639311862885E-2</v>
      </c>
      <c r="E59" s="21">
        <f t="shared" si="3"/>
        <v>1491947.6799999997</v>
      </c>
    </row>
    <row r="60" spans="1:6" ht="15" customHeight="1" x14ac:dyDescent="0.25">
      <c r="A60" s="43"/>
      <c r="B60" s="23" t="s">
        <v>70</v>
      </c>
      <c r="C60" s="24">
        <v>-8388608</v>
      </c>
      <c r="D60" s="25">
        <v>5.9704240218804126E-2</v>
      </c>
      <c r="F60" s="21">
        <f>C60*-1</f>
        <v>8388608</v>
      </c>
    </row>
    <row r="61" spans="1:6" ht="15" customHeight="1" x14ac:dyDescent="0.25">
      <c r="A61" s="43"/>
      <c r="B61" s="23" t="s">
        <v>71</v>
      </c>
      <c r="C61" s="24">
        <v>-42122</v>
      </c>
      <c r="D61" s="25">
        <v>2.9979491311269611E-4</v>
      </c>
      <c r="F61" s="21">
        <f t="shared" ref="F61:F67" si="4">C61*-1</f>
        <v>42122</v>
      </c>
    </row>
    <row r="62" spans="1:6" ht="15" customHeight="1" x14ac:dyDescent="0.25">
      <c r="A62" s="43"/>
      <c r="B62" s="23" t="s">
        <v>72</v>
      </c>
      <c r="C62" s="24">
        <v>-2835361</v>
      </c>
      <c r="D62" s="25">
        <v>2.0180115014437283E-2</v>
      </c>
      <c r="F62" s="21">
        <f t="shared" si="4"/>
        <v>2835361</v>
      </c>
    </row>
    <row r="63" spans="1:6" ht="15" customHeight="1" x14ac:dyDescent="0.25">
      <c r="A63" s="43"/>
      <c r="B63" s="23" t="s">
        <v>73</v>
      </c>
      <c r="C63" s="24">
        <v>-61936</v>
      </c>
      <c r="D63" s="25">
        <v>4.4081709649465713E-4</v>
      </c>
      <c r="F63" s="21">
        <f t="shared" si="4"/>
        <v>61936</v>
      </c>
    </row>
    <row r="64" spans="1:6" ht="15" customHeight="1" x14ac:dyDescent="0.25">
      <c r="A64" s="43"/>
      <c r="B64" s="23" t="s">
        <v>74</v>
      </c>
      <c r="C64" s="24">
        <v>-108505.77000000002</v>
      </c>
      <c r="D64" s="25">
        <v>7.722681232936754E-4</v>
      </c>
      <c r="F64" s="21">
        <f t="shared" si="4"/>
        <v>108505.77000000002</v>
      </c>
    </row>
    <row r="65" spans="1:7" ht="15" customHeight="1" x14ac:dyDescent="0.25">
      <c r="A65" s="43"/>
      <c r="B65" s="23" t="s">
        <v>75</v>
      </c>
      <c r="C65" s="24">
        <v>-10800</v>
      </c>
      <c r="D65" s="25">
        <v>7.6866840644250465E-5</v>
      </c>
      <c r="F65" s="21">
        <f t="shared" si="4"/>
        <v>10800</v>
      </c>
    </row>
    <row r="66" spans="1:7" ht="15" customHeight="1" x14ac:dyDescent="0.25">
      <c r="A66" s="43"/>
      <c r="B66" s="23" t="s">
        <v>76</v>
      </c>
      <c r="C66" s="24">
        <v>-38625.909999999989</v>
      </c>
      <c r="D66" s="25">
        <v>2.749121915471444E-4</v>
      </c>
      <c r="F66" s="21">
        <f t="shared" si="4"/>
        <v>38625.909999999989</v>
      </c>
    </row>
    <row r="67" spans="1:7" ht="15" customHeight="1" x14ac:dyDescent="0.25">
      <c r="A67" s="43"/>
      <c r="B67" s="23" t="s">
        <v>77</v>
      </c>
      <c r="C67" s="24">
        <v>-33876</v>
      </c>
      <c r="D67" s="25">
        <v>2.4110565682079895E-4</v>
      </c>
      <c r="F67" s="21">
        <f t="shared" si="4"/>
        <v>33876</v>
      </c>
    </row>
    <row r="68" spans="1:7" ht="15" customHeight="1" x14ac:dyDescent="0.25">
      <c r="A68" s="43"/>
      <c r="B68" s="26" t="s">
        <v>78</v>
      </c>
      <c r="C68" s="27">
        <v>-28220</v>
      </c>
      <c r="D68" s="28">
        <v>2.008502076834026E-4</v>
      </c>
      <c r="G68" s="8">
        <f>C68*-1</f>
        <v>28220</v>
      </c>
    </row>
    <row r="69" spans="1:7" ht="15" customHeight="1" x14ac:dyDescent="0.25">
      <c r="A69" s="43"/>
      <c r="B69" s="26" t="s">
        <v>79</v>
      </c>
      <c r="C69" s="27">
        <v>-153134</v>
      </c>
      <c r="D69" s="28">
        <v>1.089900627334875E-3</v>
      </c>
      <c r="G69" s="8">
        <f t="shared" ref="G69:G86" si="5">C69*-1</f>
        <v>153134</v>
      </c>
    </row>
    <row r="70" spans="1:7" ht="15" customHeight="1" x14ac:dyDescent="0.25">
      <c r="A70" s="43"/>
      <c r="B70" s="26" t="s">
        <v>80</v>
      </c>
      <c r="C70" s="27">
        <v>-3000</v>
      </c>
      <c r="D70" s="28">
        <v>2.1351900178958463E-5</v>
      </c>
      <c r="G70" s="8">
        <f t="shared" si="5"/>
        <v>3000</v>
      </c>
    </row>
    <row r="71" spans="1:7" ht="15" customHeight="1" x14ac:dyDescent="0.25">
      <c r="A71" s="43"/>
      <c r="B71" s="26" t="s">
        <v>81</v>
      </c>
      <c r="C71" s="27">
        <v>-5850</v>
      </c>
      <c r="D71" s="28">
        <v>4.1636205348969002E-5</v>
      </c>
      <c r="G71" s="8">
        <f t="shared" si="5"/>
        <v>5850</v>
      </c>
    </row>
    <row r="72" spans="1:7" ht="15" customHeight="1" x14ac:dyDescent="0.25">
      <c r="A72" s="43"/>
      <c r="B72" s="26" t="s">
        <v>82</v>
      </c>
      <c r="C72" s="27">
        <v>-69970.960000000006</v>
      </c>
      <c r="D72" s="28">
        <v>4.9800431778196516E-4</v>
      </c>
      <c r="G72" s="8">
        <f t="shared" si="5"/>
        <v>69970.960000000006</v>
      </c>
    </row>
    <row r="73" spans="1:7" ht="15" customHeight="1" x14ac:dyDescent="0.25">
      <c r="A73" s="43"/>
      <c r="B73" s="26" t="s">
        <v>83</v>
      </c>
      <c r="C73" s="27">
        <v>-77.160000000000025</v>
      </c>
      <c r="D73" s="28">
        <v>5.4917087260281183E-7</v>
      </c>
      <c r="G73" s="8">
        <f t="shared" si="5"/>
        <v>77.160000000000025</v>
      </c>
    </row>
    <row r="74" spans="1:7" ht="15" customHeight="1" x14ac:dyDescent="0.25">
      <c r="A74" s="43"/>
      <c r="B74" s="26" t="s">
        <v>84</v>
      </c>
      <c r="C74" s="27">
        <v>-8.5265128291212022E-14</v>
      </c>
      <c r="D74" s="28">
        <v>6.0685750267334878E-22</v>
      </c>
      <c r="G74" s="8">
        <f t="shared" si="5"/>
        <v>8.5265128291212022E-14</v>
      </c>
    </row>
    <row r="75" spans="1:7" ht="15" customHeight="1" x14ac:dyDescent="0.25">
      <c r="A75" s="43"/>
      <c r="B75" s="26" t="s">
        <v>85</v>
      </c>
      <c r="C75" s="27">
        <v>-53387.759999999995</v>
      </c>
      <c r="D75" s="28">
        <v>3.7997670743273042E-4</v>
      </c>
      <c r="G75" s="8">
        <f t="shared" si="5"/>
        <v>53387.759999999995</v>
      </c>
    </row>
    <row r="76" spans="1:7" ht="15" customHeight="1" x14ac:dyDescent="0.25">
      <c r="A76" s="43"/>
      <c r="B76" s="26" t="s">
        <v>86</v>
      </c>
      <c r="C76" s="27">
        <v>-866.41</v>
      </c>
      <c r="D76" s="28">
        <v>6.1664999446838003E-6</v>
      </c>
      <c r="G76" s="8">
        <f t="shared" si="5"/>
        <v>866.41</v>
      </c>
    </row>
    <row r="77" spans="1:7" ht="15" customHeight="1" x14ac:dyDescent="0.25">
      <c r="A77" s="43"/>
      <c r="B77" s="26" t="s">
        <v>87</v>
      </c>
      <c r="C77" s="27">
        <v>-5871.4700000000012</v>
      </c>
      <c r="D77" s="28">
        <v>4.1789013781249758E-5</v>
      </c>
      <c r="G77" s="8">
        <f t="shared" si="5"/>
        <v>5871.4700000000012</v>
      </c>
    </row>
    <row r="78" spans="1:7" ht="15" customHeight="1" x14ac:dyDescent="0.25">
      <c r="A78" s="43"/>
      <c r="B78" s="26" t="s">
        <v>88</v>
      </c>
      <c r="C78" s="27">
        <v>-7218.43</v>
      </c>
      <c r="D78" s="28">
        <v>5.1375732269599716E-5</v>
      </c>
      <c r="G78" s="8">
        <f t="shared" si="5"/>
        <v>7218.43</v>
      </c>
    </row>
    <row r="79" spans="1:7" ht="15" customHeight="1" x14ac:dyDescent="0.25">
      <c r="A79" s="43"/>
      <c r="B79" s="26" t="s">
        <v>89</v>
      </c>
      <c r="C79" s="27">
        <v>-2792859.31</v>
      </c>
      <c r="D79" s="28">
        <v>1.9877617733664938E-2</v>
      </c>
      <c r="G79" s="8">
        <f t="shared" si="5"/>
        <v>2792859.31</v>
      </c>
    </row>
    <row r="80" spans="1:7" ht="15" customHeight="1" x14ac:dyDescent="0.25">
      <c r="A80" s="43"/>
      <c r="B80" s="26" t="s">
        <v>90</v>
      </c>
      <c r="C80" s="27">
        <v>-106319</v>
      </c>
      <c r="D80" s="28">
        <v>7.567042250422282E-4</v>
      </c>
      <c r="G80" s="8">
        <f t="shared" si="5"/>
        <v>106319</v>
      </c>
    </row>
    <row r="81" spans="1:7" ht="15" customHeight="1" x14ac:dyDescent="0.25">
      <c r="A81" s="43"/>
      <c r="B81" s="26" t="s">
        <v>91</v>
      </c>
      <c r="C81" s="27">
        <v>203486</v>
      </c>
      <c r="D81" s="28">
        <v>-1.4482709199385138E-3</v>
      </c>
      <c r="G81" s="8">
        <f t="shared" si="5"/>
        <v>-203486</v>
      </c>
    </row>
    <row r="82" spans="1:7" ht="15" customHeight="1" x14ac:dyDescent="0.25">
      <c r="A82" s="43"/>
      <c r="B82" s="26" t="s">
        <v>92</v>
      </c>
      <c r="C82" s="27">
        <v>-1603866.0400000007</v>
      </c>
      <c r="D82" s="28">
        <v>1.1415195862167139E-2</v>
      </c>
      <c r="G82" s="8">
        <f t="shared" si="5"/>
        <v>1603866.0400000007</v>
      </c>
    </row>
    <row r="83" spans="1:7" ht="15" customHeight="1" x14ac:dyDescent="0.25">
      <c r="A83" s="43"/>
      <c r="B83" s="26" t="s">
        <v>93</v>
      </c>
      <c r="C83" s="27">
        <v>-180456.13999999998</v>
      </c>
      <c r="D83" s="28">
        <v>1.2843604959867176E-3</v>
      </c>
      <c r="G83" s="8">
        <f t="shared" si="5"/>
        <v>180456.13999999998</v>
      </c>
    </row>
    <row r="84" spans="1:7" ht="15" customHeight="1" x14ac:dyDescent="0.25">
      <c r="A84" s="43"/>
      <c r="B84" s="26" t="s">
        <v>94</v>
      </c>
      <c r="C84" s="27">
        <v>56070</v>
      </c>
      <c r="D84" s="28">
        <v>-3.9906701434473365E-4</v>
      </c>
      <c r="G84" s="8">
        <f t="shared" si="5"/>
        <v>-56070</v>
      </c>
    </row>
    <row r="85" spans="1:7" ht="15" customHeight="1" x14ac:dyDescent="0.25">
      <c r="A85" s="43"/>
      <c r="B85" s="26" t="s">
        <v>95</v>
      </c>
      <c r="C85" s="27">
        <v>-2740560</v>
      </c>
      <c r="D85" s="28">
        <v>1.9505387851482134E-2</v>
      </c>
      <c r="G85" s="8">
        <f t="shared" si="5"/>
        <v>2740560</v>
      </c>
    </row>
    <row r="86" spans="1:7" ht="15" customHeight="1" x14ac:dyDescent="0.25">
      <c r="A86" s="43"/>
      <c r="B86" s="26" t="s">
        <v>96</v>
      </c>
      <c r="C86" s="27">
        <v>0</v>
      </c>
      <c r="D86" s="28">
        <v>0</v>
      </c>
      <c r="G86" s="8">
        <f t="shared" si="5"/>
        <v>0</v>
      </c>
    </row>
    <row r="87" spans="1:7" ht="15" customHeight="1" x14ac:dyDescent="0.25">
      <c r="A87" s="43" t="s">
        <v>97</v>
      </c>
      <c r="B87" s="43"/>
      <c r="C87" s="13">
        <v>-140502717.55000022</v>
      </c>
      <c r="D87" s="14">
        <v>1</v>
      </c>
    </row>
  </sheetData>
  <mergeCells count="5">
    <mergeCell ref="A1:B2"/>
    <mergeCell ref="C1:D1"/>
    <mergeCell ref="A3:B3"/>
    <mergeCell ref="A4:A86"/>
    <mergeCell ref="A87:B87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od vyplaty  k prodeji</vt:lpstr>
      <vt:lpstr>PivotData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Bricol-Peter Dobeš-Majitel</dc:creator>
  <cp:lastModifiedBy>Bricol-Peter Dobeš-Majitel</cp:lastModifiedBy>
  <dcterms:created xsi:type="dcterms:W3CDTF">2022-07-15T07:48:23Z</dcterms:created>
  <dcterms:modified xsi:type="dcterms:W3CDTF">2023-10-25T08:27:29Z</dcterms:modified>
</cp:coreProperties>
</file>